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0" yWindow="0" windowWidth="15480" windowHeight="11640" activeTab="1"/>
  </bookViews>
  <sheets>
    <sheet name="Known EndPoint" sheetId="4" r:id="rId1"/>
    <sheet name="Known Mixture" sheetId="1" r:id="rId2"/>
  </sheets>
  <definedNames>
    <definedName name="_C" localSheetId="0">'Known EndPoint'!$F$59</definedName>
    <definedName name="_C">'Known Mixture'!$F$59</definedName>
    <definedName name="A" localSheetId="0">'Known EndPoint'!$D$59</definedName>
    <definedName name="A">'Known Mixture'!$D$59</definedName>
    <definedName name="amount_of_mix" localSheetId="0">'Known EndPoint'!$G$28</definedName>
    <definedName name="amount_of_mix">'Known Mixture'!$G$28</definedName>
    <definedName name="B" localSheetId="0">'Known EndPoint'!$E$59</definedName>
    <definedName name="B">'Known Mixture'!$E$59</definedName>
    <definedName name="bl" localSheetId="0">'Known EndPoint'!$E$51</definedName>
    <definedName name="bl">'Known Mixture'!$E$51</definedName>
    <definedName name="br" localSheetId="0">'Known EndPoint'!$E$45</definedName>
    <definedName name="br">'Known Mixture'!$E$45</definedName>
    <definedName name="dl" localSheetId="0">'Known EndPoint'!$H$51</definedName>
    <definedName name="dl">'Known Mixture'!$H$51</definedName>
    <definedName name="dr" localSheetId="0">'Known EndPoint'!$H$45</definedName>
    <definedName name="dr">'Known Mixture'!$H$45</definedName>
    <definedName name="f" localSheetId="0">'Known EndPoint'!$E$65</definedName>
    <definedName name="f">'Known Mixture'!$E$65</definedName>
    <definedName name="ml" localSheetId="0">'Known EndPoint'!$D$51</definedName>
    <definedName name="ml">'Known Mixture'!$D$51</definedName>
    <definedName name="mr" localSheetId="0">'Known EndPoint'!$D$45</definedName>
    <definedName name="mr">'Known Mixture'!$D$45</definedName>
    <definedName name="Xlb" localSheetId="0">'Known EndPoint'!$C$36</definedName>
    <definedName name="Xlb">'Known Mixture'!$C$36</definedName>
    <definedName name="Xlt" localSheetId="0">'Known EndPoint'!$C$19</definedName>
    <definedName name="Xlt">'Known Mixture'!$C$19</definedName>
    <definedName name="Xm" localSheetId="0">'Known EndPoint'!$G$27</definedName>
    <definedName name="Xm">'Known Mixture'!$G$27</definedName>
    <definedName name="Xrb" localSheetId="0">'Known EndPoint'!$L$36</definedName>
    <definedName name="Xrb">'Known Mixture'!$L$36</definedName>
    <definedName name="Xrt" localSheetId="0">'Known EndPoint'!$L$19</definedName>
    <definedName name="Xrt">'Known Mixture'!$L$19</definedName>
    <definedName name="Ylb" localSheetId="0">'Known EndPoint'!$D$36</definedName>
    <definedName name="Ylb">'Known Mixture'!$D$36</definedName>
    <definedName name="Ylt" localSheetId="0">'Known EndPoint'!$D$19</definedName>
    <definedName name="Ylt">'Known Mixture'!$D$19</definedName>
    <definedName name="Ym" localSheetId="0">'Known EndPoint'!$H$27</definedName>
    <definedName name="Ym">'Known Mixture'!$H$27</definedName>
    <definedName name="Yrb" localSheetId="0">'Known EndPoint'!$M$36</definedName>
    <definedName name="Yrb">'Known Mixture'!$M$36</definedName>
    <definedName name="Yrt" localSheetId="0">'Known EndPoint'!$M$19</definedName>
    <definedName name="Yrt">'Known Mixture'!$M$19</definedName>
  </definedNames>
  <calcPr calcId="145621" iterate="1"/>
  <extLst>
    <ext xmlns:mx="http://schemas.microsoft.com/office/mac/excel/2008/main" uri="{7523E5D3-25F3-A5E0-1632-64F254C22452}">
      <mx:ArchID Flags="2"/>
    </ext>
  </extLst>
</workbook>
</file>

<file path=xl/calcChain.xml><?xml version="1.0" encoding="utf-8"?>
<calcChain xmlns="http://schemas.openxmlformats.org/spreadsheetml/2006/main">
  <c r="M27" i="4" l="1"/>
  <c r="L27" i="4"/>
  <c r="D27" i="4"/>
  <c r="H27" i="4" l="1"/>
  <c r="H28" i="4"/>
  <c r="H51" i="1"/>
  <c r="D51" i="1"/>
  <c r="E51" i="1" s="1"/>
  <c r="D45" i="1"/>
  <c r="E45" i="1" s="1"/>
  <c r="H45" i="1"/>
  <c r="F59" i="1" l="1"/>
  <c r="D59" i="1"/>
  <c r="E59" i="1"/>
  <c r="D62" i="1" l="1"/>
  <c r="E63" i="1" s="1"/>
  <c r="E64" i="1" l="1"/>
  <c r="E65" i="1" s="1"/>
  <c r="M27" i="1" l="1"/>
  <c r="L27" i="1" s="1"/>
  <c r="D27" i="1"/>
  <c r="C27" i="1" s="1"/>
  <c r="L28" i="1" l="1"/>
  <c r="L29" i="1" s="1"/>
  <c r="S28" i="1" s="1"/>
  <c r="D28" i="1"/>
  <c r="D29" i="1" s="1"/>
</calcChain>
</file>

<file path=xl/sharedStrings.xml><?xml version="1.0" encoding="utf-8"?>
<sst xmlns="http://schemas.openxmlformats.org/spreadsheetml/2006/main" count="105" uniqueCount="65">
  <si>
    <t>This spreadsheet  utilizes an X &amp; Y coordinate system to describe a ternary liquid-liquid system; e.g., X is %age solute &amp; Y is %age solvent</t>
  </si>
  <si>
    <t>The user inputs the X,Y coordinates of 5 points: 4 points correspond to the end points of 2 tie lines while the 5th point corresponds to the composition of a mixture that lies in the region between the 2 tie lines</t>
  </si>
  <si>
    <t>In the simple cases of interest to us mixtures of the 3 components at equilibrium can form 2 separate liquid phases - the compositions of the 2 phases are connected via 'tie lines'</t>
  </si>
  <si>
    <r>
      <t xml:space="preserve">If a mixture's </t>
    </r>
    <r>
      <rPr>
        <b/>
        <sz val="11"/>
        <color theme="1"/>
        <rFont val="Calibri"/>
        <family val="2"/>
        <scheme val="minor"/>
      </rPr>
      <t>overall</t>
    </r>
    <r>
      <rPr>
        <sz val="11"/>
        <color theme="1"/>
        <rFont val="Calibri"/>
        <family val="2"/>
        <scheme val="minor"/>
      </rPr>
      <t xml:space="preserve"> composition lies on a tie line then the compositions of the 2 phases are the end points of the tie line and the relative amount of the 2 phases can be determined by noting the position of the mixture composition on the tie line</t>
    </r>
  </si>
  <si>
    <t>Often we are presented with a mixture whose composition isn't conveniently on a tie line but instead lies between 2 tie lines - in these cases we must interpolate a tie line that goes through the mixture composition</t>
  </si>
  <si>
    <t>That's what this spreadsheet does - given the proper data it will interpolate a tie line by assuming linear relationships between end points of tie lines</t>
  </si>
  <si>
    <t>yellow cells are for user input</t>
  </si>
  <si>
    <t>turquoise cells are for internal calculations</t>
  </si>
  <si>
    <t>gold [sic] cells are for the important results - in this case the end points of the interpolated tie line &amp; the fraction of the mixture that is in each phase</t>
  </si>
  <si>
    <t>TOP TIE LINE</t>
  </si>
  <si>
    <t>BOTTOM TIE LINE</t>
  </si>
  <si>
    <t>TOP TIE LINE RIGHT DATA POINT</t>
  </si>
  <si>
    <t>X</t>
  </si>
  <si>
    <t>Y</t>
  </si>
  <si>
    <t>TOP TIE LINE LEFT DATA POINT</t>
  </si>
  <si>
    <t>BOTTOM TIE LINE LEFT DATA POINT</t>
  </si>
  <si>
    <t>BOTTOM TIE LINE RIGHT DATA POINT</t>
  </si>
  <si>
    <t>In this spreadsheet the 2 phases are called the Left Phase &amp; the Right Phase - in practice one of the phases would be the Extract &amp; the other would be the Raffinate (designating which is Left or Right isn't needed for the purposes of this spreadsheet)</t>
  </si>
  <si>
    <t>MIXTURE</t>
  </si>
  <si>
    <t>LEFT</t>
  </si>
  <si>
    <t>PHASE</t>
  </si>
  <si>
    <t>RIGHT</t>
  </si>
  <si>
    <t>AMOUNT OF RIGHT PHASE</t>
  </si>
  <si>
    <t>FRACTION OF TOTAL MIXTURE</t>
  </si>
  <si>
    <t>INTERPOLATED TIE LINE - LEFT DATA POINT</t>
  </si>
  <si>
    <t>INTERPOLATED TIE LINE - RIGHT DATA POINT</t>
  </si>
  <si>
    <t>AMOUNT OF LEFT PHASE</t>
  </si>
  <si>
    <t>internal calculations</t>
  </si>
  <si>
    <t>Difference in y values between the 2 right line data points</t>
  </si>
  <si>
    <t>Right Line Eqn (this line connects the Right end points of the 2 tie lines)</t>
  </si>
  <si>
    <t>mr</t>
  </si>
  <si>
    <t>br</t>
  </si>
  <si>
    <t>dr</t>
  </si>
  <si>
    <t>X = mrY + br</t>
  </si>
  <si>
    <t>Left Line Eqn (this line connects the Left end points of the 2 tie lines)</t>
  </si>
  <si>
    <t>X = mlY + bl</t>
  </si>
  <si>
    <t>ml</t>
  </si>
  <si>
    <t>bl</t>
  </si>
  <si>
    <t>dl</t>
  </si>
  <si>
    <t>Difference in y values between the 2 left line data points</t>
  </si>
  <si>
    <t>Af^2 + Bf + C = 0</t>
  </si>
  <si>
    <t>where</t>
  </si>
  <si>
    <t>A</t>
  </si>
  <si>
    <t>B</t>
  </si>
  <si>
    <t>C</t>
  </si>
  <si>
    <t>letting f = fraction of y distance along Left &amp; Right lines that corresponds to the sought-for tie line</t>
  </si>
  <si>
    <t>square root part</t>
  </si>
  <si>
    <t>f1 =</t>
  </si>
  <si>
    <t>f2 =</t>
  </si>
  <si>
    <t>f =</t>
  </si>
  <si>
    <t>we can derive a quadratic eqn in f; this is done by realizing that (at the correct f) the slope of the line connecting the mixture point with the left data point equals the slope of the line connecting the right data point with the mixture point</t>
  </si>
  <si>
    <t>only 1 of these is physically realizable (the f between 0 &amp; 1)</t>
  </si>
  <si>
    <t>V/F</t>
  </si>
  <si>
    <t>TIE LINE - LEFT DATA POINT</t>
  </si>
  <si>
    <t>TIE LINE - RIGHT DATA POINT</t>
  </si>
  <si>
    <t>EQN OF TIE LINE</t>
  </si>
  <si>
    <t>y = mx+b</t>
  </si>
  <si>
    <t>m =</t>
  </si>
  <si>
    <t>b =</t>
  </si>
  <si>
    <t>The user inputs the X,Y coordinates of 4 points corresponding to the end points of 2 tie lines along with the X coordinate of the Left Phase end point of the sought-for tie line</t>
  </si>
  <si>
    <t>gold [sic] cells are for the important results - in this case the end points of the interpolated tie line &amp; its equation</t>
  </si>
  <si>
    <t>Above is AMOUNT OF MIXTURE</t>
  </si>
  <si>
    <t>Sometimes we are presented with a problem in which we are given just one of the X,Y data pair corresponding to the end point of a tie line</t>
  </si>
  <si>
    <t>This spreadsheet will use the principles of linear interpolation to determine the missing ordinate, the complete coordinates of the other end point and the equation of the tie line</t>
  </si>
  <si>
    <t>(through appropriate data/nomenclature manipulation all problems can be phrased in such a manner)</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</si>
</sst>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u/>
      <sz val="11"/>
      <color theme="11"/>
      <name val="Calibri"/>
      <family val="2"/>
      <scheme val="minor"/>
    </font>
  </fonts>
  <fills count="7">
    <fill>
      <patternFill patternType="none"/>
    </fill>
    <fill>
      <patternFill patternType="gray125"/>
    </fill>
    <fill>
      <patternFill patternType="solid">
        <fgColor indexed="13"/>
        <bgColor indexed="64"/>
      </patternFill>
    </fill>
    <fill>
      <patternFill patternType="solid">
        <fgColor indexed="15"/>
        <bgColor indexed="64"/>
      </patternFill>
    </fill>
    <fill>
      <patternFill patternType="solid">
        <fgColor indexed="51"/>
        <bgColor indexed="64"/>
      </patternFill>
    </fill>
    <fill>
      <patternFill patternType="solid">
        <fgColor indexed="45"/>
        <bgColor indexed="64"/>
      </patternFill>
    </fill>
    <fill>
      <patternFill patternType="solid">
        <fgColor rgb="FFFFFF00"/>
        <bgColor indexed="64"/>
      </patternFill>
    </fill>
  </fills>
  <borders count="2">
    <border>
      <left/>
      <right/>
      <top/>
      <bottom/>
      <diagonal/>
    </border>
    <border>
      <left style="thick">
        <color auto="1"/>
      </left>
      <right/>
      <top/>
      <bottom/>
      <diagonal/>
    </border>
  </borders>
  <cellStyleXfs count="16">
    <xf numFmtId="0" fontId="0" fillId="0" borderId="0"/>
    <xf numFmtId="0" fontId="1" fillId="0" borderId="1" applyNumberFormat="0" applyFont="0" applyFill="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cellStyleXfs>
  <cellXfs count="12">
    <xf numFmtId="0" fontId="0" fillId="0" borderId="0" xfId="0"/>
    <xf numFmtId="0" fontId="0" fillId="2" borderId="0" xfId="0" applyFill="1"/>
    <xf numFmtId="0" fontId="0" fillId="3" borderId="0" xfId="0" applyFill="1"/>
    <xf numFmtId="0" fontId="0" fillId="4" borderId="0" xfId="0" applyFill="1"/>
    <xf numFmtId="0" fontId="0" fillId="5" borderId="0" xfId="0" applyFill="1"/>
    <xf numFmtId="0" fontId="0" fillId="0" borderId="0" xfId="0" applyAlignment="1">
      <alignment horizontal="center"/>
    </xf>
    <xf numFmtId="0" fontId="0" fillId="0" borderId="0" xfId="0" applyAlignment="1">
      <alignment horizontal="right"/>
    </xf>
    <xf numFmtId="0" fontId="0" fillId="0" borderId="1" xfId="1" applyFont="1"/>
    <xf numFmtId="0" fontId="0" fillId="0" borderId="1" xfId="1" applyFont="1" applyAlignment="1">
      <alignment horizontal="center"/>
    </xf>
    <xf numFmtId="0" fontId="0" fillId="4" borderId="1" xfId="1" applyFont="1" applyFill="1"/>
    <xf numFmtId="0" fontId="0" fillId="0" borderId="1" xfId="1" applyFont="1" applyAlignment="1">
      <alignment horizontal="right"/>
    </xf>
    <xf numFmtId="0" fontId="0" fillId="6" borderId="0" xfId="0" applyFill="1"/>
  </cellXfs>
  <cellStyles count="16">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LEFT BORDER"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6"/>
  <sheetViews>
    <sheetView topLeftCell="A2" workbookViewId="0">
      <selection activeCell="C27" sqref="C27"/>
    </sheetView>
  </sheetViews>
  <sheetFormatPr defaultColWidth="8.85546875" defaultRowHeight="15" x14ac:dyDescent="0.25"/>
  <sheetData>
    <row r="1" spans="2:2" x14ac:dyDescent="0.25">
      <c r="B1" t="s">
        <v>0</v>
      </c>
    </row>
    <row r="2" spans="2:2" x14ac:dyDescent="0.25">
      <c r="B2" t="s">
        <v>2</v>
      </c>
    </row>
    <row r="3" spans="2:2" x14ac:dyDescent="0.25">
      <c r="B3" t="s">
        <v>62</v>
      </c>
    </row>
    <row r="4" spans="2:2" x14ac:dyDescent="0.25">
      <c r="B4" t="s">
        <v>63</v>
      </c>
    </row>
    <row r="7" spans="2:2" x14ac:dyDescent="0.25">
      <c r="B7" t="s">
        <v>17</v>
      </c>
    </row>
    <row r="8" spans="2:2" x14ac:dyDescent="0.25">
      <c r="B8" t="s">
        <v>59</v>
      </c>
    </row>
    <row r="9" spans="2:2" x14ac:dyDescent="0.25">
      <c r="B9" t="s">
        <v>64</v>
      </c>
    </row>
    <row r="11" spans="2:2" x14ac:dyDescent="0.25">
      <c r="B11" s="1" t="s">
        <v>6</v>
      </c>
    </row>
    <row r="12" spans="2:2" x14ac:dyDescent="0.25">
      <c r="B12" s="3" t="s">
        <v>60</v>
      </c>
    </row>
    <row r="17" spans="3:13" x14ac:dyDescent="0.25">
      <c r="D17" s="6" t="s">
        <v>14</v>
      </c>
      <c r="L17" t="s">
        <v>11</v>
      </c>
    </row>
    <row r="18" spans="3:13" x14ac:dyDescent="0.25">
      <c r="C18" s="5" t="s">
        <v>12</v>
      </c>
      <c r="D18" s="5" t="s">
        <v>13</v>
      </c>
      <c r="L18" s="5" t="s">
        <v>12</v>
      </c>
      <c r="M18" s="5" t="s">
        <v>13</v>
      </c>
    </row>
    <row r="19" spans="3:13" x14ac:dyDescent="0.25">
      <c r="C19" s="1"/>
      <c r="D19" s="1"/>
      <c r="E19" s="4"/>
      <c r="F19" s="4" t="s">
        <v>9</v>
      </c>
      <c r="G19" s="4"/>
      <c r="H19" s="4"/>
      <c r="I19" s="4"/>
      <c r="J19" s="4"/>
      <c r="K19" s="4"/>
      <c r="L19" s="1"/>
      <c r="M19" s="1"/>
    </row>
    <row r="20" spans="3:13" x14ac:dyDescent="0.25">
      <c r="D20" s="7"/>
      <c r="M20" s="7"/>
    </row>
    <row r="21" spans="3:13" x14ac:dyDescent="0.25">
      <c r="D21" s="7"/>
      <c r="M21" s="7"/>
    </row>
    <row r="22" spans="3:13" x14ac:dyDescent="0.25">
      <c r="C22" t="s">
        <v>19</v>
      </c>
      <c r="D22" s="7"/>
      <c r="M22" s="7" t="s">
        <v>21</v>
      </c>
    </row>
    <row r="23" spans="3:13" x14ac:dyDescent="0.25">
      <c r="C23" t="s">
        <v>20</v>
      </c>
      <c r="D23" s="7"/>
      <c r="M23" s="7" t="s">
        <v>20</v>
      </c>
    </row>
    <row r="24" spans="3:13" x14ac:dyDescent="0.25">
      <c r="D24" s="7"/>
      <c r="M24" s="7"/>
    </row>
    <row r="25" spans="3:13" x14ac:dyDescent="0.25">
      <c r="D25" s="6" t="s">
        <v>53</v>
      </c>
      <c r="G25" t="s">
        <v>55</v>
      </c>
      <c r="L25" t="s">
        <v>54</v>
      </c>
      <c r="M25" s="7"/>
    </row>
    <row r="26" spans="3:13" x14ac:dyDescent="0.25">
      <c r="C26" s="5" t="s">
        <v>12</v>
      </c>
      <c r="D26" s="8" t="s">
        <v>13</v>
      </c>
      <c r="G26" t="s">
        <v>56</v>
      </c>
      <c r="L26" s="5" t="s">
        <v>12</v>
      </c>
      <c r="M26" s="8" t="s">
        <v>13</v>
      </c>
    </row>
    <row r="27" spans="3:13" x14ac:dyDescent="0.25">
      <c r="C27" s="11"/>
      <c r="D27" s="3" t="e">
        <f>(C27-Xlt)/(Xlb-Xlt)*(Ylb-Ylt)+Ylt</f>
        <v>#DIV/0!</v>
      </c>
      <c r="G27" t="s">
        <v>57</v>
      </c>
      <c r="H27" s="3" t="e">
        <f>(M27-D27)/(L27-C27)</f>
        <v>#DIV/0!</v>
      </c>
      <c r="L27" s="3" t="e">
        <f>(C27-Xlt)/(Xlb-Xlt)*(Xrb-Xrt)+Xrt</f>
        <v>#DIV/0!</v>
      </c>
      <c r="M27" s="3" t="e">
        <f>(C27-Xlt)/(Xlb-Xlt)*(Yrb-Yrt)+Yrt</f>
        <v>#DIV/0!</v>
      </c>
    </row>
    <row r="28" spans="3:13" x14ac:dyDescent="0.25">
      <c r="D28" s="7"/>
      <c r="G28" t="s">
        <v>58</v>
      </c>
      <c r="H28" s="3" t="e">
        <f>D27-Ym*C27</f>
        <v>#DIV/0!</v>
      </c>
      <c r="M28" s="7"/>
    </row>
    <row r="29" spans="3:13" x14ac:dyDescent="0.25">
      <c r="D29" s="7"/>
      <c r="M29" s="7"/>
    </row>
    <row r="30" spans="3:13" x14ac:dyDescent="0.25">
      <c r="D30" s="7"/>
      <c r="M30" s="7"/>
    </row>
    <row r="31" spans="3:13" x14ac:dyDescent="0.25">
      <c r="D31" s="7"/>
      <c r="M31" s="7"/>
    </row>
    <row r="32" spans="3:13" x14ac:dyDescent="0.25">
      <c r="D32" s="7"/>
      <c r="M32" s="7"/>
    </row>
    <row r="33" spans="3:13" x14ac:dyDescent="0.25">
      <c r="D33" s="7"/>
      <c r="M33" s="7"/>
    </row>
    <row r="34" spans="3:13" x14ac:dyDescent="0.25">
      <c r="D34" s="6" t="s">
        <v>15</v>
      </c>
      <c r="L34" t="s">
        <v>16</v>
      </c>
    </row>
    <row r="35" spans="3:13" x14ac:dyDescent="0.25">
      <c r="C35" s="5" t="s">
        <v>12</v>
      </c>
      <c r="D35" s="5" t="s">
        <v>13</v>
      </c>
      <c r="L35" s="5" t="s">
        <v>12</v>
      </c>
      <c r="M35" s="5" t="s">
        <v>13</v>
      </c>
    </row>
    <row r="36" spans="3:13" x14ac:dyDescent="0.25">
      <c r="C36" s="1"/>
      <c r="D36" s="1"/>
      <c r="E36" s="4"/>
      <c r="F36" s="4" t="s">
        <v>10</v>
      </c>
      <c r="G36" s="4"/>
      <c r="H36" s="4"/>
      <c r="I36" s="4"/>
      <c r="J36" s="4"/>
      <c r="K36" s="4"/>
      <c r="L36" s="1"/>
      <c r="M36" s="1"/>
    </row>
  </sheetData>
  <pageMargins left="0.25" right="0.25" top="0.75" bottom="0.75" header="0.3" footer="0.3"/>
  <pageSetup scale="60" orientation="landscape"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1:S65"/>
  <sheetViews>
    <sheetView tabSelected="1" topLeftCell="A7" workbookViewId="0">
      <selection activeCell="L19" sqref="L19:M19"/>
    </sheetView>
  </sheetViews>
  <sheetFormatPr defaultColWidth="8.85546875" defaultRowHeight="15" x14ac:dyDescent="0.25"/>
  <sheetData>
    <row r="1" spans="2:2" x14ac:dyDescent="0.25">
      <c r="B1" t="s">
        <v>0</v>
      </c>
    </row>
    <row r="2" spans="2:2" x14ac:dyDescent="0.25">
      <c r="B2" t="s">
        <v>2</v>
      </c>
    </row>
    <row r="3" spans="2:2" x14ac:dyDescent="0.25">
      <c r="B3" t="s">
        <v>3</v>
      </c>
    </row>
    <row r="4" spans="2:2" x14ac:dyDescent="0.25">
      <c r="B4" t="s">
        <v>4</v>
      </c>
    </row>
    <row r="5" spans="2:2" x14ac:dyDescent="0.25">
      <c r="B5" t="s">
        <v>5</v>
      </c>
    </row>
    <row r="7" spans="2:2" x14ac:dyDescent="0.25">
      <c r="B7" t="s">
        <v>17</v>
      </c>
    </row>
    <row r="8" spans="2:2" x14ac:dyDescent="0.25">
      <c r="B8" t="s">
        <v>1</v>
      </c>
    </row>
    <row r="10" spans="2:2" x14ac:dyDescent="0.25">
      <c r="B10" s="1" t="s">
        <v>6</v>
      </c>
    </row>
    <row r="11" spans="2:2" x14ac:dyDescent="0.25">
      <c r="B11" s="2" t="s">
        <v>7</v>
      </c>
    </row>
    <row r="12" spans="2:2" x14ac:dyDescent="0.25">
      <c r="B12" s="3" t="s">
        <v>8</v>
      </c>
    </row>
    <row r="17" spans="3:19" x14ac:dyDescent="0.25">
      <c r="D17" s="6" t="s">
        <v>14</v>
      </c>
      <c r="L17" t="s">
        <v>11</v>
      </c>
    </row>
    <row r="18" spans="3:19" x14ac:dyDescent="0.25">
      <c r="C18" s="5" t="s">
        <v>12</v>
      </c>
      <c r="D18" s="5" t="s">
        <v>13</v>
      </c>
      <c r="L18" s="5" t="s">
        <v>12</v>
      </c>
      <c r="M18" s="5" t="s">
        <v>13</v>
      </c>
    </row>
    <row r="19" spans="3:19" x14ac:dyDescent="0.25">
      <c r="C19" s="1"/>
      <c r="D19" s="1"/>
      <c r="E19" s="4"/>
      <c r="F19" s="4" t="s">
        <v>9</v>
      </c>
      <c r="G19" s="4"/>
      <c r="H19" s="4"/>
      <c r="I19" s="4"/>
      <c r="J19" s="4"/>
      <c r="K19" s="4"/>
      <c r="L19" s="1"/>
      <c r="M19" s="1"/>
    </row>
    <row r="20" spans="3:19" x14ac:dyDescent="0.25">
      <c r="D20" s="7"/>
      <c r="M20" s="7"/>
    </row>
    <row r="21" spans="3:19" x14ac:dyDescent="0.25">
      <c r="D21" s="7"/>
      <c r="M21" s="7"/>
    </row>
    <row r="22" spans="3:19" x14ac:dyDescent="0.25">
      <c r="C22" t="s">
        <v>19</v>
      </c>
      <c r="D22" s="7"/>
      <c r="M22" s="7" t="s">
        <v>21</v>
      </c>
    </row>
    <row r="23" spans="3:19" x14ac:dyDescent="0.25">
      <c r="C23" t="s">
        <v>20</v>
      </c>
      <c r="D23" s="7"/>
      <c r="M23" s="7" t="s">
        <v>20</v>
      </c>
    </row>
    <row r="24" spans="3:19" x14ac:dyDescent="0.25">
      <c r="D24" s="7"/>
      <c r="M24" s="7"/>
    </row>
    <row r="25" spans="3:19" x14ac:dyDescent="0.25">
      <c r="D25" s="6" t="s">
        <v>24</v>
      </c>
      <c r="G25" s="6" t="s">
        <v>18</v>
      </c>
      <c r="L25" t="s">
        <v>25</v>
      </c>
      <c r="M25" s="7"/>
    </row>
    <row r="26" spans="3:19" x14ac:dyDescent="0.25">
      <c r="C26" s="5" t="s">
        <v>12</v>
      </c>
      <c r="D26" s="8" t="s">
        <v>13</v>
      </c>
      <c r="G26" s="5" t="s">
        <v>12</v>
      </c>
      <c r="H26" s="5" t="s">
        <v>13</v>
      </c>
      <c r="L26" s="5" t="s">
        <v>12</v>
      </c>
      <c r="M26" s="8" t="s">
        <v>13</v>
      </c>
    </row>
    <row r="27" spans="3:19" x14ac:dyDescent="0.25">
      <c r="C27" s="3" t="e">
        <f>ml*D27+bl</f>
        <v>#DIV/0!</v>
      </c>
      <c r="D27" s="3" t="e">
        <f>f*dl+Ylb</f>
        <v>#DIV/0!</v>
      </c>
      <c r="G27" s="1"/>
      <c r="H27" s="1"/>
      <c r="L27" s="3" t="e">
        <f>mr*M27+br</f>
        <v>#DIV/0!</v>
      </c>
      <c r="M27" s="3" t="e">
        <f>f*dr+Yrb</f>
        <v>#DIV/0!</v>
      </c>
      <c r="S27" t="s">
        <v>52</v>
      </c>
    </row>
    <row r="28" spans="3:19" x14ac:dyDescent="0.25">
      <c r="C28" s="10" t="s">
        <v>23</v>
      </c>
      <c r="D28" s="9" t="e">
        <f>(L27-Xm)/(L27-C27)</f>
        <v>#DIV/0!</v>
      </c>
      <c r="G28" s="1">
        <v>100</v>
      </c>
      <c r="L28" s="3" t="e">
        <f>(Xm-C27)/(L27-C27)</f>
        <v>#DIV/0!</v>
      </c>
      <c r="M28" s="7" t="s">
        <v>23</v>
      </c>
      <c r="S28" t="e">
        <f>L29/100</f>
        <v>#DIV/0!</v>
      </c>
    </row>
    <row r="29" spans="3:19" x14ac:dyDescent="0.25">
      <c r="C29" s="10" t="s">
        <v>26</v>
      </c>
      <c r="D29" s="9" t="e">
        <f>D28*amount_of_mix</f>
        <v>#DIV/0!</v>
      </c>
      <c r="G29" t="s">
        <v>61</v>
      </c>
      <c r="L29" s="3" t="e">
        <f>L28*amount_of_mix</f>
        <v>#DIV/0!</v>
      </c>
      <c r="M29" s="7" t="s">
        <v>22</v>
      </c>
    </row>
    <row r="30" spans="3:19" x14ac:dyDescent="0.25">
      <c r="D30" s="7"/>
      <c r="M30" s="7"/>
    </row>
    <row r="31" spans="3:19" x14ac:dyDescent="0.25">
      <c r="D31" s="7"/>
      <c r="M31" s="7"/>
    </row>
    <row r="32" spans="3:19" x14ac:dyDescent="0.25">
      <c r="D32" s="7"/>
      <c r="M32" s="7"/>
    </row>
    <row r="33" spans="3:16" x14ac:dyDescent="0.25">
      <c r="D33" s="7"/>
      <c r="M33" s="7"/>
    </row>
    <row r="34" spans="3:16" x14ac:dyDescent="0.25">
      <c r="D34" s="6" t="s">
        <v>15</v>
      </c>
      <c r="L34" t="s">
        <v>16</v>
      </c>
    </row>
    <row r="35" spans="3:16" x14ac:dyDescent="0.25">
      <c r="C35" s="5" t="s">
        <v>12</v>
      </c>
      <c r="D35" s="5" t="s">
        <v>13</v>
      </c>
      <c r="L35" s="5" t="s">
        <v>12</v>
      </c>
      <c r="M35" s="5" t="s">
        <v>13</v>
      </c>
    </row>
    <row r="36" spans="3:16" x14ac:dyDescent="0.25">
      <c r="C36" s="1"/>
      <c r="D36" s="1"/>
      <c r="E36" s="4"/>
      <c r="F36" s="4" t="s">
        <v>10</v>
      </c>
      <c r="G36" s="4"/>
      <c r="H36" s="4"/>
      <c r="I36" s="4"/>
      <c r="J36" s="4"/>
      <c r="K36" s="4"/>
      <c r="L36" s="1"/>
      <c r="M36" s="1"/>
      <c r="P36">
        <v>17.237254695475315</v>
      </c>
    </row>
    <row r="41" spans="3:16" x14ac:dyDescent="0.25">
      <c r="D41" t="s">
        <v>27</v>
      </c>
    </row>
    <row r="42" spans="3:16" x14ac:dyDescent="0.25">
      <c r="D42" t="s">
        <v>29</v>
      </c>
    </row>
    <row r="43" spans="3:16" x14ac:dyDescent="0.25">
      <c r="D43" t="s">
        <v>33</v>
      </c>
      <c r="H43" t="s">
        <v>28</v>
      </c>
    </row>
    <row r="44" spans="3:16" x14ac:dyDescent="0.25">
      <c r="D44" t="s">
        <v>30</v>
      </c>
      <c r="E44" t="s">
        <v>31</v>
      </c>
      <c r="H44" t="s">
        <v>32</v>
      </c>
    </row>
    <row r="45" spans="3:16" x14ac:dyDescent="0.25">
      <c r="D45" s="2" t="e">
        <f>(Xrt-Xrb)/(Yrt-Yrb)</f>
        <v>#DIV/0!</v>
      </c>
      <c r="E45" s="2" t="e">
        <f>Xrb-mr*Yrb</f>
        <v>#DIV/0!</v>
      </c>
      <c r="H45" s="2">
        <f>Yrt-Yrb</f>
        <v>0</v>
      </c>
    </row>
    <row r="48" spans="3:16" x14ac:dyDescent="0.25">
      <c r="D48" t="s">
        <v>34</v>
      </c>
    </row>
    <row r="49" spans="4:8" x14ac:dyDescent="0.25">
      <c r="D49" t="s">
        <v>35</v>
      </c>
      <c r="H49" t="s">
        <v>39</v>
      </c>
    </row>
    <row r="50" spans="4:8" x14ac:dyDescent="0.25">
      <c r="D50" t="s">
        <v>36</v>
      </c>
      <c r="E50" t="s">
        <v>37</v>
      </c>
      <c r="H50" t="s">
        <v>38</v>
      </c>
    </row>
    <row r="51" spans="4:8" x14ac:dyDescent="0.25">
      <c r="D51" s="2" t="e">
        <f>(Xlt-Xlb)/(Ylt-Ylb)</f>
        <v>#DIV/0!</v>
      </c>
      <c r="E51" s="2" t="e">
        <f>Xlb-D51*Ylb</f>
        <v>#DIV/0!</v>
      </c>
      <c r="H51" s="2">
        <f>Ylt-Ylb</f>
        <v>0</v>
      </c>
    </row>
    <row r="54" spans="4:8" x14ac:dyDescent="0.25">
      <c r="D54" t="s">
        <v>45</v>
      </c>
    </row>
    <row r="55" spans="4:8" x14ac:dyDescent="0.25">
      <c r="D55" t="s">
        <v>50</v>
      </c>
    </row>
    <row r="56" spans="4:8" x14ac:dyDescent="0.25">
      <c r="D56" t="s">
        <v>40</v>
      </c>
    </row>
    <row r="57" spans="4:8" x14ac:dyDescent="0.25">
      <c r="D57" t="s">
        <v>41</v>
      </c>
    </row>
    <row r="58" spans="4:8" x14ac:dyDescent="0.25">
      <c r="D58" t="s">
        <v>42</v>
      </c>
      <c r="E58" t="s">
        <v>43</v>
      </c>
      <c r="F58" t="s">
        <v>44</v>
      </c>
    </row>
    <row r="59" spans="4:8" x14ac:dyDescent="0.25">
      <c r="D59" s="2" t="e">
        <f>dr*ml*dl-dr*mr*dl</f>
        <v>#DIV/0!</v>
      </c>
      <c r="E59" s="2" t="e">
        <f>(Ym-Ylb)*mr*dr-dl*mr*Yrb-dl*br+dl*Xm+(Yrb-Ym)*ml*dl+dr*ml*Ylb+dr*bl-dr*Xm</f>
        <v>#DIV/0!</v>
      </c>
      <c r="F59" s="2" t="e">
        <f>(Ym-Ylb)*(mr*Yrb+br-Xm)+(Ym-Yrb)*(Xm-ml*Ylb-bl)</f>
        <v>#DIV/0!</v>
      </c>
    </row>
    <row r="61" spans="4:8" x14ac:dyDescent="0.25">
      <c r="D61" t="s">
        <v>46</v>
      </c>
    </row>
    <row r="62" spans="4:8" x14ac:dyDescent="0.25">
      <c r="D62" s="2" t="e">
        <f>(B^2-4*A*_C)^0.5</f>
        <v>#DIV/0!</v>
      </c>
    </row>
    <row r="63" spans="4:8" x14ac:dyDescent="0.25">
      <c r="D63" t="s">
        <v>47</v>
      </c>
      <c r="E63" s="2" t="e">
        <f>(-B+D62)/2/A</f>
        <v>#DIV/0!</v>
      </c>
    </row>
    <row r="64" spans="4:8" x14ac:dyDescent="0.25">
      <c r="D64" t="s">
        <v>48</v>
      </c>
      <c r="E64" s="2" t="e">
        <f>(-B-D62)/2/A</f>
        <v>#DIV/0!</v>
      </c>
    </row>
    <row r="65" spans="4:6" x14ac:dyDescent="0.25">
      <c r="D65" t="s">
        <v>49</v>
      </c>
      <c r="E65" s="2" t="e">
        <f>IF(E63&lt;0,E64,IF(E63&gt;1,E64,E63))</f>
        <v>#DIV/0!</v>
      </c>
      <c r="F65" t="s">
        <v>51</v>
      </c>
    </row>
  </sheetData>
  <pageMargins left="0.25" right="0.25" top="0.75" bottom="0.75" header="0.3" footer="0.3"/>
  <pageSetup scale="53" orientation="landscape" horizontalDpi="4294967293" verticalDpi="429496729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42</vt:i4>
      </vt:variant>
    </vt:vector>
  </HeadingPairs>
  <TitlesOfParts>
    <vt:vector size="44" baseType="lpstr">
      <vt:lpstr>Known EndPoint</vt:lpstr>
      <vt:lpstr>Known Mixture</vt:lpstr>
      <vt:lpstr>'Known EndPoint'!_C</vt:lpstr>
      <vt:lpstr>_C</vt:lpstr>
      <vt:lpstr>'Known EndPoint'!A</vt:lpstr>
      <vt:lpstr>A</vt:lpstr>
      <vt:lpstr>'Known EndPoint'!amount_of_mix</vt:lpstr>
      <vt:lpstr>amount_of_mix</vt:lpstr>
      <vt:lpstr>'Known EndPoint'!B</vt:lpstr>
      <vt:lpstr>B</vt:lpstr>
      <vt:lpstr>'Known EndPoint'!bl</vt:lpstr>
      <vt:lpstr>bl</vt:lpstr>
      <vt:lpstr>'Known EndPoint'!br</vt:lpstr>
      <vt:lpstr>br</vt:lpstr>
      <vt:lpstr>'Known EndPoint'!dl</vt:lpstr>
      <vt:lpstr>dl</vt:lpstr>
      <vt:lpstr>'Known EndPoint'!dr</vt:lpstr>
      <vt:lpstr>dr</vt:lpstr>
      <vt:lpstr>'Known EndPoint'!f</vt:lpstr>
      <vt:lpstr>f</vt:lpstr>
      <vt:lpstr>'Known EndPoint'!ml</vt:lpstr>
      <vt:lpstr>ml</vt:lpstr>
      <vt:lpstr>'Known EndPoint'!mr</vt:lpstr>
      <vt:lpstr>mr</vt:lpstr>
      <vt:lpstr>'Known EndPoint'!Xlb</vt:lpstr>
      <vt:lpstr>Xlb</vt:lpstr>
      <vt:lpstr>'Known EndPoint'!Xlt</vt:lpstr>
      <vt:lpstr>Xlt</vt:lpstr>
      <vt:lpstr>'Known EndPoint'!Xm</vt:lpstr>
      <vt:lpstr>Xm</vt:lpstr>
      <vt:lpstr>'Known EndPoint'!Xrb</vt:lpstr>
      <vt:lpstr>Xrb</vt:lpstr>
      <vt:lpstr>'Known EndPoint'!Xrt</vt:lpstr>
      <vt:lpstr>Xrt</vt:lpstr>
      <vt:lpstr>'Known EndPoint'!Ylb</vt:lpstr>
      <vt:lpstr>Ylb</vt:lpstr>
      <vt:lpstr>'Known EndPoint'!Ylt</vt:lpstr>
      <vt:lpstr>Ylt</vt:lpstr>
      <vt:lpstr>'Known EndPoint'!Ym</vt:lpstr>
      <vt:lpstr>Ym</vt:lpstr>
      <vt:lpstr>'Known EndPoint'!Yrb</vt:lpstr>
      <vt:lpstr>Yrb</vt:lpstr>
      <vt:lpstr>'Known EndPoint'!Yrt</vt:lpstr>
      <vt:lpstr>Yrt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josepbe</dc:creator>
  <cp:lastModifiedBy>Bill Josephson</cp:lastModifiedBy>
  <cp:lastPrinted>2013-06-20T19:48:10Z</cp:lastPrinted>
  <dcterms:created xsi:type="dcterms:W3CDTF">2011-08-05T21:08:27Z</dcterms:created>
  <dcterms:modified xsi:type="dcterms:W3CDTF">2015-06-24T16:15:31Z</dcterms:modified>
</cp:coreProperties>
</file>